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7670" windowHeight="7560"/>
  </bookViews>
  <sheets>
    <sheet name="Productivity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C16" i="1" l="1"/>
  <c r="C39" i="1" l="1"/>
  <c r="F39" i="1"/>
  <c r="I39" i="1"/>
  <c r="I13" i="1" l="1"/>
  <c r="F13" i="1"/>
  <c r="F16" i="1" l="1"/>
  <c r="I16" i="1" s="1"/>
  <c r="F15" i="1"/>
  <c r="I15" i="1" s="1"/>
  <c r="F14" i="1"/>
  <c r="I14" i="1" s="1"/>
  <c r="F17" i="1"/>
  <c r="I17" i="1" s="1"/>
  <c r="F40" i="1"/>
  <c r="F18" i="1" s="1"/>
  <c r="F22" i="1" l="1"/>
  <c r="F26" i="1" s="1"/>
  <c r="F31" i="1" s="1"/>
  <c r="F23" i="1" l="1"/>
  <c r="F27" i="1" l="1"/>
  <c r="F32" i="1" s="1"/>
  <c r="F24" i="1"/>
  <c r="F35" i="1" s="1"/>
  <c r="F28" i="1" l="1"/>
  <c r="F33" i="1" s="1"/>
  <c r="I40" i="1" l="1"/>
  <c r="I18" i="1"/>
  <c r="C40" i="1"/>
  <c r="C18" i="1" s="1"/>
  <c r="C22" i="1" l="1"/>
  <c r="I22" i="1"/>
  <c r="I23" i="1" s="1"/>
  <c r="C23" i="1" l="1"/>
  <c r="C27" i="1" s="1"/>
  <c r="C32" i="1" s="1"/>
  <c r="C26" i="1"/>
  <c r="C31" i="1" s="1"/>
  <c r="I26" i="1"/>
  <c r="I31" i="1" s="1"/>
  <c r="I27" i="1"/>
  <c r="I32" i="1" s="1"/>
  <c r="I24" i="1"/>
  <c r="C24" i="1" l="1"/>
  <c r="C35" i="1" s="1"/>
  <c r="C44" i="1" s="1"/>
  <c r="I28" i="1"/>
  <c r="I33" i="1" s="1"/>
  <c r="I35" i="1"/>
  <c r="C28" i="1" l="1"/>
  <c r="C33" i="1" s="1"/>
  <c r="C45" i="1"/>
  <c r="C47" i="1" l="1"/>
  <c r="C48" i="1"/>
  <c r="C51" i="1"/>
  <c r="C50" i="1"/>
</calcChain>
</file>

<file path=xl/sharedStrings.xml><?xml version="1.0" encoding="utf-8"?>
<sst xmlns="http://schemas.openxmlformats.org/spreadsheetml/2006/main" count="131" uniqueCount="71">
  <si>
    <t>Inputs</t>
  </si>
  <si>
    <t>2410C operating width</t>
  </si>
  <si>
    <t>Application fee</t>
  </si>
  <si>
    <t>Rate in actual N</t>
  </si>
  <si>
    <t>Number of days in the season</t>
  </si>
  <si>
    <t>Percentage field efficiency</t>
  </si>
  <si>
    <t>Diesel fuel price</t>
  </si>
  <si>
    <t>Fuel efficiency</t>
  </si>
  <si>
    <t>Outputs</t>
  </si>
  <si>
    <t>Daily operating hours</t>
  </si>
  <si>
    <t>Total volume of NH3</t>
  </si>
  <si>
    <t>Feet</t>
  </si>
  <si>
    <t>Mph</t>
  </si>
  <si>
    <t>Hours</t>
  </si>
  <si>
    <t>Dollars</t>
  </si>
  <si>
    <t>Gallons</t>
  </si>
  <si>
    <t>Lbs</t>
  </si>
  <si>
    <t>Days</t>
  </si>
  <si>
    <t>%</t>
  </si>
  <si>
    <t>Gal/hr</t>
  </si>
  <si>
    <t>Case IH Nutri-Placer 940</t>
  </si>
  <si>
    <t>Max operating speed</t>
  </si>
  <si>
    <t>Lock each</t>
  </si>
  <si>
    <t>Lock for all</t>
  </si>
  <si>
    <t>2410C Applicator</t>
  </si>
  <si>
    <t>2410C Operating widths</t>
  </si>
  <si>
    <t>Nutri-Placer Operating widths</t>
  </si>
  <si>
    <t>Ble-Jet Operating widths</t>
  </si>
  <si>
    <t>The way you figure acres/hr is: speed x width x 5,280 / 43,560.</t>
  </si>
  <si>
    <t xml:space="preserve">Formulae… </t>
  </si>
  <si>
    <t>Operational Efficiencies</t>
  </si>
  <si>
    <t>Productivity Efficiencies</t>
  </si>
  <si>
    <t xml:space="preserve">    Daily closing disk service</t>
  </si>
  <si>
    <t xml:space="preserve">    Closing disk adjustment time/day</t>
  </si>
  <si>
    <t xml:space="preserve">    Knife shearing downtime</t>
  </si>
  <si>
    <t>Application Fee</t>
  </si>
  <si>
    <t>In-Field Operational Efficiencies</t>
  </si>
  <si>
    <t xml:space="preserve">In-Field Productivity </t>
  </si>
  <si>
    <t>Advertised max operating speed (mph)</t>
  </si>
  <si>
    <t>2410C Operating width (ft.)</t>
  </si>
  <si>
    <t>Application fee (per acre)</t>
  </si>
  <si>
    <t xml:space="preserve">  Acres/hr</t>
  </si>
  <si>
    <t xml:space="preserve">  Acres/day</t>
  </si>
  <si>
    <t xml:space="preserve">  Acres/season</t>
  </si>
  <si>
    <t>Total volume of NH3 (gal / acre)</t>
  </si>
  <si>
    <t>Total NH3 gallons/season</t>
  </si>
  <si>
    <t xml:space="preserve">  Dollars/hr</t>
  </si>
  <si>
    <t>Application Revenue</t>
  </si>
  <si>
    <t xml:space="preserve">  Dollars/day</t>
  </si>
  <si>
    <t xml:space="preserve">  Dollars/season</t>
  </si>
  <si>
    <t>Nutri-Placer Operating width (ft.)</t>
  </si>
  <si>
    <t>Blu-Jet Operating width (ft.)</t>
  </si>
  <si>
    <t xml:space="preserve">    Daily closing disk service (min/day)</t>
  </si>
  <si>
    <t xml:space="preserve">    Closing disk adjustment (min/day)</t>
  </si>
  <si>
    <t xml:space="preserve">    Knife shearing downtime (min/day)</t>
  </si>
  <si>
    <t>Increased Gallons / Season</t>
  </si>
  <si>
    <t xml:space="preserve">    Nutri-Placer</t>
  </si>
  <si>
    <t xml:space="preserve">    Blu-Jet</t>
  </si>
  <si>
    <t>Increased Acres / Season</t>
  </si>
  <si>
    <t>Increased Application Revenue</t>
  </si>
  <si>
    <t>Application rate (units per acres)</t>
  </si>
  <si>
    <t>Notes:</t>
  </si>
  <si>
    <r>
      <t xml:space="preserve">*** </t>
    </r>
    <r>
      <rPr>
        <sz val="8"/>
        <rFont val="Arial"/>
        <family val="2"/>
      </rPr>
      <t>Knife shearing downtime data based on 100 test cooperator acres in Central Iowa.</t>
    </r>
  </si>
  <si>
    <r>
      <rPr>
        <b/>
        <sz val="8"/>
        <rFont val="Arial"/>
        <family val="2"/>
      </rPr>
      <t>In-Field Operational and Productivity Efficiencies</t>
    </r>
    <r>
      <rPr>
        <sz val="8"/>
        <rFont val="Arial"/>
        <family val="2"/>
      </rPr>
      <t xml:space="preserve"> is the result of 50% in-field productivity less the operational efficiency factors.</t>
    </r>
  </si>
  <si>
    <r>
      <t xml:space="preserve">Operational Efficiencies </t>
    </r>
    <r>
      <rPr>
        <sz val="8"/>
        <rFont val="Arial"/>
        <family val="2"/>
      </rPr>
      <t>are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average time required to make adjustments.</t>
    </r>
    <r>
      <rPr>
        <b/>
        <sz val="8"/>
        <rFont val="Arial"/>
        <family val="2"/>
      </rPr>
      <t xml:space="preserve"> </t>
    </r>
  </si>
  <si>
    <t>Blu-Jet 6020</t>
  </si>
  <si>
    <t>This calulator is intended to demonstrate potential additional revenue generated to customers over the Case IH Nutri-Placer 940 and Blu-Jet 6020. Productivity and revenue is in the green cells based upon field results with test cooperators. Individual results will vary based upon environmental conditions, including: field shape, size, soil type and conditions.</t>
  </si>
  <si>
    <r>
      <rPr>
        <b/>
        <sz val="8"/>
        <color theme="1"/>
        <rFont val="Arial"/>
        <family val="2"/>
      </rPr>
      <t>In-Field Productivity</t>
    </r>
    <r>
      <rPr>
        <sz val="8"/>
        <color theme="1"/>
        <rFont val="Arial"/>
        <family val="2"/>
      </rPr>
      <t xml:space="preserve"> is based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on 50% in-field productivity factor that was derived using five-year average historical reports taken from test cooperators' GreenStar Rate Controllers.</t>
    </r>
  </si>
  <si>
    <t>2410C Competitive Advantages</t>
  </si>
  <si>
    <t>Productivity Calculator</t>
  </si>
  <si>
    <t>Instructions: Insert your variables into the yellow boxes below. Scroll down to view all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</si>
</sst>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&quot;$&quot;#,##0"/>
    <numFmt numFmtId="167" formatCode="0.0%"/>
  </numFmts>
  <fonts count="28" x14ac:knownFonts="1">
    <font>
      <sz val="8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b/>
      <sz val="12"/>
      <color rgb="FF008000"/>
      <name val="Arial"/>
      <family val="2"/>
    </font>
    <font>
      <b/>
      <sz val="9"/>
      <color rgb="FF0070C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i/>
      <sz val="9"/>
      <color rgb="FF0070C0"/>
      <name val="Arial"/>
      <family val="2"/>
    </font>
    <font>
      <sz val="8"/>
      <color rgb="FF9C0006"/>
      <name val="Calibri"/>
      <family val="2"/>
    </font>
    <font>
      <b/>
      <sz val="8"/>
      <name val="Arial"/>
      <family val="2"/>
    </font>
    <font>
      <b/>
      <sz val="8"/>
      <color rgb="FF008000"/>
      <name val="Arial"/>
      <family val="2"/>
    </font>
    <font>
      <sz val="8"/>
      <color rgb="FF008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6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0" fillId="0" borderId="0" xfId="0" applyNumberFormat="1"/>
    <xf numFmtId="0" fontId="5" fillId="0" borderId="0" xfId="0" applyFont="1" applyAlignment="1">
      <alignment vertical="center"/>
    </xf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9" borderId="1" xfId="0" applyFont="1" applyFill="1" applyBorder="1" applyAlignment="1" applyProtection="1">
      <alignment vertical="center"/>
      <protection locked="0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4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1" fontId="5" fillId="4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4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0" fontId="18" fillId="4" borderId="1" xfId="0" applyFont="1" applyFill="1" applyBorder="1" applyAlignment="1" applyProtection="1">
      <alignment vertical="center"/>
    </xf>
    <xf numFmtId="1" fontId="13" fillId="4" borderId="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13" fillId="4" borderId="1" xfId="0" applyNumberFormat="1" applyFont="1" applyFill="1" applyBorder="1" applyAlignment="1" applyProtection="1">
      <alignment vertical="center"/>
    </xf>
    <xf numFmtId="166" fontId="5" fillId="4" borderId="1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8" fillId="7" borderId="1" xfId="1" applyFont="1" applyFill="1" applyBorder="1" applyAlignment="1" applyProtection="1">
      <alignment vertical="center"/>
    </xf>
    <xf numFmtId="1" fontId="13" fillId="0" borderId="3" xfId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8" borderId="1" xfId="1" applyFont="1" applyFill="1" applyBorder="1" applyAlignment="1" applyProtection="1">
      <alignment vertical="center"/>
    </xf>
    <xf numFmtId="1" fontId="13" fillId="8" borderId="1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1" fontId="13" fillId="0" borderId="0" xfId="1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5" fillId="11" borderId="1" xfId="0" applyFont="1" applyFill="1" applyBorder="1" applyAlignment="1" applyProtection="1">
      <alignment vertical="center"/>
    </xf>
    <xf numFmtId="0" fontId="10" fillId="12" borderId="1" xfId="0" applyFont="1" applyFill="1" applyBorder="1" applyAlignment="1" applyProtection="1">
      <alignment horizontal="center" vertical="center"/>
    </xf>
    <xf numFmtId="0" fontId="25" fillId="10" borderId="7" xfId="0" applyFont="1" applyFill="1" applyBorder="1" applyAlignment="1" applyProtection="1">
      <alignment vertical="center"/>
    </xf>
    <xf numFmtId="3" fontId="25" fillId="1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5" fillId="10" borderId="1" xfId="0" applyFont="1" applyFill="1" applyBorder="1" applyAlignment="1" applyProtection="1">
      <alignment vertical="center"/>
    </xf>
    <xf numFmtId="3" fontId="25" fillId="10" borderId="8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166" fontId="25" fillId="10" borderId="1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vertical="center"/>
    </xf>
    <xf numFmtId="167" fontId="10" fillId="2" borderId="1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 wrapText="1"/>
    </xf>
    <xf numFmtId="167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Protection="1"/>
    <xf numFmtId="0" fontId="6" fillId="0" borderId="0" xfId="0" applyFont="1" applyFill="1" applyAlignment="1" applyProtection="1">
      <alignment vertical="center"/>
    </xf>
    <xf numFmtId="164" fontId="15" fillId="0" borderId="0" xfId="0" applyNumberFormat="1" applyFont="1" applyProtection="1"/>
    <xf numFmtId="0" fontId="21" fillId="0" borderId="0" xfId="0" applyFont="1" applyAlignment="1" applyProtection="1">
      <alignment vertical="center"/>
    </xf>
    <xf numFmtId="0" fontId="14" fillId="0" borderId="0" xfId="0" applyFont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166" fontId="5" fillId="0" borderId="0" xfId="0" applyNumberFormat="1" applyFont="1" applyProtection="1"/>
    <xf numFmtId="166" fontId="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8" fillId="7" borderId="4" xfId="0" applyFont="1" applyFill="1" applyBorder="1" applyAlignment="1" applyProtection="1">
      <alignment vertical="center" wrapText="1"/>
    </xf>
    <xf numFmtId="0" fontId="18" fillId="7" borderId="5" xfId="0" applyFont="1" applyFill="1" applyBorder="1" applyAlignment="1" applyProtection="1">
      <alignment vertical="center" wrapText="1"/>
    </xf>
    <xf numFmtId="0" fontId="18" fillId="7" borderId="3" xfId="0" applyFont="1" applyFill="1" applyBorder="1" applyAlignment="1" applyProtection="1">
      <alignment vertical="center" wrapText="1"/>
    </xf>
    <xf numFmtId="0" fontId="18" fillId="7" borderId="6" xfId="0" applyFont="1" applyFill="1" applyBorder="1" applyAlignment="1" applyProtection="1">
      <alignment vertical="center" wrapText="1"/>
    </xf>
    <xf numFmtId="0" fontId="24" fillId="8" borderId="1" xfId="0" applyFont="1" applyFill="1" applyBorder="1" applyAlignment="1" applyProtection="1">
      <alignment vertical="center" wrapText="1"/>
    </xf>
    <xf numFmtId="0" fontId="4" fillId="10" borderId="0" xfId="0" applyFont="1" applyFill="1" applyAlignment="1" applyProtection="1">
      <alignment vertical="center" wrapText="1"/>
    </xf>
    <xf numFmtId="0" fontId="4" fillId="9" borderId="0" xfId="0" applyFont="1" applyFill="1" applyAlignment="1" applyProtection="1">
      <alignment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339933"/>
      <color rgb="FFFFCCCC"/>
      <color rgb="FFFF9999"/>
      <color rgb="FF008000"/>
      <color rgb="FF33CC33"/>
      <color rgb="FFFF5050"/>
      <color rgb="FFFFFF99"/>
      <color rgb="FFFFFF66"/>
      <color rgb="FFFF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="150" zoomScaleNormal="150" workbookViewId="0">
      <selection activeCell="D7" sqref="D7"/>
    </sheetView>
  </sheetViews>
  <sheetFormatPr defaultColWidth="9.33203125" defaultRowHeight="14.1" customHeight="1" x14ac:dyDescent="0.2"/>
  <cols>
    <col min="1" max="1" width="4.83203125" style="8" customWidth="1"/>
    <col min="2" max="2" width="34.83203125" style="6" customWidth="1"/>
    <col min="3" max="3" width="8.83203125" style="6" customWidth="1"/>
    <col min="4" max="4" width="12.83203125" style="6" customWidth="1"/>
    <col min="5" max="5" width="34.83203125" style="8" customWidth="1"/>
    <col min="6" max="6" width="8.83203125" style="8" customWidth="1"/>
    <col min="7" max="7" width="12.83203125" style="8" customWidth="1"/>
    <col min="8" max="8" width="34.83203125" style="8" customWidth="1"/>
    <col min="9" max="9" width="8.83203125" style="8" customWidth="1"/>
    <col min="10" max="16384" width="9.33203125" style="1"/>
  </cols>
  <sheetData>
    <row r="1" spans="1:9" s="55" customFormat="1" ht="20.25" x14ac:dyDescent="0.2">
      <c r="A1" s="53"/>
      <c r="B1" s="85" t="s">
        <v>69</v>
      </c>
      <c r="C1" s="85"/>
      <c r="D1" s="54"/>
      <c r="E1" s="54"/>
      <c r="F1" s="53"/>
      <c r="G1" s="53"/>
      <c r="H1" s="53"/>
      <c r="I1" s="53"/>
    </row>
    <row r="2" spans="1:9" s="55" customFormat="1" ht="14.1" customHeight="1" x14ac:dyDescent="0.2">
      <c r="A2" s="53"/>
      <c r="B2" s="68"/>
      <c r="C2" s="68"/>
      <c r="D2" s="54"/>
      <c r="E2" s="54"/>
      <c r="F2" s="53"/>
      <c r="G2" s="53"/>
      <c r="H2" s="53"/>
      <c r="I2" s="53"/>
    </row>
    <row r="3" spans="1:9" s="55" customFormat="1" ht="37.5" customHeight="1" x14ac:dyDescent="0.2">
      <c r="A3" s="53"/>
      <c r="B3" s="96" t="s">
        <v>66</v>
      </c>
      <c r="C3" s="96"/>
      <c r="D3" s="96"/>
      <c r="E3" s="96"/>
      <c r="F3" s="96"/>
      <c r="G3" s="96"/>
      <c r="H3" s="96"/>
      <c r="I3" s="96"/>
    </row>
    <row r="4" spans="1:9" s="55" customFormat="1" ht="14.1" customHeight="1" x14ac:dyDescent="0.2">
      <c r="A4" s="53"/>
      <c r="B4" s="68"/>
      <c r="C4" s="68"/>
      <c r="D4" s="54"/>
      <c r="E4" s="54"/>
      <c r="F4" s="53"/>
      <c r="G4" s="53"/>
      <c r="H4" s="53"/>
      <c r="I4" s="53"/>
    </row>
    <row r="5" spans="1:9" s="55" customFormat="1" ht="14.1" customHeight="1" x14ac:dyDescent="0.2">
      <c r="A5" s="53"/>
      <c r="B5" s="97" t="s">
        <v>70</v>
      </c>
      <c r="C5" s="97"/>
      <c r="D5" s="97"/>
      <c r="E5" s="97"/>
      <c r="F5" s="97"/>
      <c r="G5" s="97"/>
      <c r="H5" s="97"/>
      <c r="I5" s="97"/>
    </row>
    <row r="6" spans="1:9" s="55" customFormat="1" ht="14.1" customHeight="1" x14ac:dyDescent="0.2">
      <c r="A6" s="53"/>
      <c r="B6" s="56"/>
      <c r="C6" s="56"/>
      <c r="D6" s="54"/>
      <c r="E6" s="54"/>
      <c r="F6" s="53"/>
      <c r="G6" s="53"/>
      <c r="H6" s="53"/>
      <c r="I6" s="53"/>
    </row>
    <row r="7" spans="1:9" s="55" customFormat="1" ht="14.1" customHeight="1" x14ac:dyDescent="0.2">
      <c r="A7" s="53"/>
      <c r="B7" s="18"/>
      <c r="C7" s="18"/>
      <c r="D7" s="18"/>
      <c r="E7" s="53"/>
      <c r="F7" s="53"/>
      <c r="G7" s="53"/>
      <c r="H7" s="53"/>
      <c r="I7" s="53"/>
    </row>
    <row r="8" spans="1:9" s="57" customFormat="1" ht="14.1" customHeight="1" x14ac:dyDescent="0.2">
      <c r="B8" s="58" t="s">
        <v>24</v>
      </c>
      <c r="C8" s="15"/>
      <c r="D8" s="15"/>
      <c r="E8" s="59" t="s">
        <v>20</v>
      </c>
      <c r="H8" s="60" t="s">
        <v>65</v>
      </c>
    </row>
    <row r="9" spans="1:9" s="55" customFormat="1" ht="12" customHeight="1" x14ac:dyDescent="0.2">
      <c r="A9" s="53"/>
      <c r="B9" s="18"/>
      <c r="C9" s="18"/>
      <c r="D9" s="54"/>
      <c r="E9" s="53"/>
      <c r="F9" s="53"/>
      <c r="G9" s="53"/>
      <c r="H9" s="53"/>
      <c r="I9" s="53"/>
    </row>
    <row r="10" spans="1:9" s="13" customFormat="1" ht="12" customHeight="1" x14ac:dyDescent="0.2">
      <c r="B10" s="61" t="s">
        <v>0</v>
      </c>
      <c r="E10" s="61" t="s">
        <v>0</v>
      </c>
      <c r="H10" s="61" t="s">
        <v>0</v>
      </c>
    </row>
    <row r="11" spans="1:9" s="6" customFormat="1" ht="12" customHeight="1" x14ac:dyDescent="0.2">
      <c r="A11" s="18"/>
      <c r="B11" s="62" t="s">
        <v>39</v>
      </c>
      <c r="C11" s="10">
        <v>60</v>
      </c>
      <c r="D11" s="18"/>
      <c r="E11" s="62" t="s">
        <v>50</v>
      </c>
      <c r="F11" s="10">
        <v>60</v>
      </c>
      <c r="G11" s="18"/>
      <c r="H11" s="62" t="s">
        <v>51</v>
      </c>
      <c r="I11" s="10">
        <v>60</v>
      </c>
    </row>
    <row r="12" spans="1:9" s="6" customFormat="1" ht="12" customHeight="1" x14ac:dyDescent="0.2">
      <c r="A12" s="18"/>
      <c r="B12" s="62" t="s">
        <v>38</v>
      </c>
      <c r="C12" s="62">
        <v>10</v>
      </c>
      <c r="D12" s="18"/>
      <c r="E12" s="62" t="s">
        <v>38</v>
      </c>
      <c r="F12" s="62">
        <v>8</v>
      </c>
      <c r="G12" s="18"/>
      <c r="H12" s="62" t="s">
        <v>38</v>
      </c>
      <c r="I12" s="62">
        <v>8</v>
      </c>
    </row>
    <row r="13" spans="1:9" s="6" customFormat="1" ht="12" customHeight="1" x14ac:dyDescent="0.2">
      <c r="A13" s="18"/>
      <c r="B13" s="62" t="s">
        <v>9</v>
      </c>
      <c r="C13" s="10">
        <v>10</v>
      </c>
      <c r="D13" s="18"/>
      <c r="E13" s="62" t="s">
        <v>9</v>
      </c>
      <c r="F13" s="62">
        <f>SUM(C13)</f>
        <v>10</v>
      </c>
      <c r="G13" s="18"/>
      <c r="H13" s="62" t="s">
        <v>9</v>
      </c>
      <c r="I13" s="62">
        <f>SUM(C13)</f>
        <v>10</v>
      </c>
    </row>
    <row r="14" spans="1:9" s="6" customFormat="1" ht="12" customHeight="1" x14ac:dyDescent="0.2">
      <c r="A14" s="18"/>
      <c r="B14" s="62" t="s">
        <v>40</v>
      </c>
      <c r="C14" s="11">
        <v>10</v>
      </c>
      <c r="D14" s="18"/>
      <c r="E14" s="62" t="s">
        <v>40</v>
      </c>
      <c r="F14" s="65">
        <f>SUM(C14)</f>
        <v>10</v>
      </c>
      <c r="G14" s="18"/>
      <c r="H14" s="62" t="s">
        <v>40</v>
      </c>
      <c r="I14" s="65">
        <f t="shared" ref="I14:I17" si="0">SUM(F14)</f>
        <v>10</v>
      </c>
    </row>
    <row r="15" spans="1:9" s="6" customFormat="1" ht="12" customHeight="1" x14ac:dyDescent="0.2">
      <c r="A15" s="18"/>
      <c r="B15" s="62" t="s">
        <v>60</v>
      </c>
      <c r="C15" s="10">
        <v>160</v>
      </c>
      <c r="D15" s="18"/>
      <c r="E15" s="62" t="s">
        <v>60</v>
      </c>
      <c r="F15" s="62">
        <f>SUM(C15)</f>
        <v>160</v>
      </c>
      <c r="G15" s="18"/>
      <c r="H15" s="62" t="s">
        <v>60</v>
      </c>
      <c r="I15" s="62">
        <f t="shared" si="0"/>
        <v>160</v>
      </c>
    </row>
    <row r="16" spans="1:9" s="6" customFormat="1" ht="12" customHeight="1" x14ac:dyDescent="0.2">
      <c r="A16" s="18"/>
      <c r="B16" s="62" t="s">
        <v>44</v>
      </c>
      <c r="C16" s="66">
        <f>(C15/4.223)</f>
        <v>37.887757518351883</v>
      </c>
      <c r="D16" s="18"/>
      <c r="E16" s="62" t="s">
        <v>44</v>
      </c>
      <c r="F16" s="66">
        <f>SUM(C16)</f>
        <v>37.887757518351883</v>
      </c>
      <c r="G16" s="18"/>
      <c r="H16" s="62" t="s">
        <v>44</v>
      </c>
      <c r="I16" s="66">
        <f t="shared" si="0"/>
        <v>37.887757518351883</v>
      </c>
    </row>
    <row r="17" spans="1:9" s="6" customFormat="1" ht="12" customHeight="1" x14ac:dyDescent="0.2">
      <c r="A17" s="18"/>
      <c r="B17" s="62" t="s">
        <v>4</v>
      </c>
      <c r="C17" s="10">
        <v>35</v>
      </c>
      <c r="D17" s="18"/>
      <c r="E17" s="62" t="s">
        <v>4</v>
      </c>
      <c r="F17" s="62">
        <f>SUM(C17)</f>
        <v>35</v>
      </c>
      <c r="G17" s="18"/>
      <c r="H17" s="62" t="s">
        <v>4</v>
      </c>
      <c r="I17" s="62">
        <f t="shared" si="0"/>
        <v>35</v>
      </c>
    </row>
    <row r="18" spans="1:9" s="9" customFormat="1" ht="12" customHeight="1" x14ac:dyDescent="0.2">
      <c r="A18" s="54"/>
      <c r="B18" s="63" t="s">
        <v>36</v>
      </c>
      <c r="C18" s="67">
        <f>PRODUCT((60*C13)-C38-C39-C40)/(60*C13)*0.5</f>
        <v>0.48749999999999999</v>
      </c>
      <c r="D18" s="18"/>
      <c r="E18" s="63" t="s">
        <v>36</v>
      </c>
      <c r="F18" s="67">
        <f>PRODUCT((60*F13)-F38-F39-F40)/(60*F13)*0.5</f>
        <v>0.41083333333333333</v>
      </c>
      <c r="G18" s="54"/>
      <c r="H18" s="63" t="s">
        <v>36</v>
      </c>
      <c r="I18" s="67">
        <f>PRODUCT((60*I13)-I38-I39-I40)/(60*I13)*0.5</f>
        <v>0.41083333333333333</v>
      </c>
    </row>
    <row r="19" spans="1:9" s="54" customFormat="1" ht="12" customHeight="1" x14ac:dyDescent="0.2">
      <c r="B19" s="64"/>
      <c r="C19" s="69"/>
      <c r="E19" s="64"/>
      <c r="F19" s="69"/>
      <c r="H19" s="64"/>
      <c r="I19" s="69"/>
    </row>
    <row r="20" spans="1:9" s="13" customFormat="1" ht="12" customHeight="1" x14ac:dyDescent="0.2">
      <c r="B20" s="12" t="s">
        <v>8</v>
      </c>
      <c r="E20" s="12" t="s">
        <v>8</v>
      </c>
      <c r="H20" s="12" t="s">
        <v>8</v>
      </c>
    </row>
    <row r="21" spans="1:9" s="13" customFormat="1" ht="12" customHeight="1" x14ac:dyDescent="0.2">
      <c r="B21" s="14" t="s">
        <v>37</v>
      </c>
      <c r="C21" s="14"/>
      <c r="D21" s="15"/>
      <c r="E21" s="14" t="s">
        <v>37</v>
      </c>
      <c r="F21" s="14"/>
      <c r="H21" s="14" t="s">
        <v>37</v>
      </c>
      <c r="I21" s="14"/>
    </row>
    <row r="22" spans="1:9" s="18" customFormat="1" ht="12" customHeight="1" x14ac:dyDescent="0.2">
      <c r="B22" s="16" t="s">
        <v>41</v>
      </c>
      <c r="C22" s="17">
        <f>PRODUCT(C12,C11,5280)/43560*C18</f>
        <v>35.45454545454546</v>
      </c>
      <c r="E22" s="16" t="s">
        <v>41</v>
      </c>
      <c r="F22" s="17">
        <f>PRODUCT(F12,F11,5280)/43560*F18</f>
        <v>23.903030303030302</v>
      </c>
      <c r="H22" s="16" t="s">
        <v>41</v>
      </c>
      <c r="I22" s="17">
        <f>PRODUCT(I12,I11,5280)/43560*I18</f>
        <v>23.903030303030302</v>
      </c>
    </row>
    <row r="23" spans="1:9" s="18" customFormat="1" ht="12" customHeight="1" x14ac:dyDescent="0.2">
      <c r="B23" s="16" t="s">
        <v>42</v>
      </c>
      <c r="C23" s="17">
        <f>PRODUCT(C22,C13)</f>
        <v>354.54545454545462</v>
      </c>
      <c r="E23" s="16" t="s">
        <v>42</v>
      </c>
      <c r="F23" s="17">
        <f>PRODUCT(F22,F13)</f>
        <v>239.03030303030303</v>
      </c>
      <c r="H23" s="16" t="s">
        <v>42</v>
      </c>
      <c r="I23" s="17">
        <f>PRODUCT(I22,I13)</f>
        <v>239.03030303030303</v>
      </c>
    </row>
    <row r="24" spans="1:9" s="20" customFormat="1" ht="12" customHeight="1" x14ac:dyDescent="0.2">
      <c r="B24" s="19" t="s">
        <v>43</v>
      </c>
      <c r="C24" s="19">
        <f>PRODUCT(C23,C17)</f>
        <v>12409.090909090912</v>
      </c>
      <c r="D24" s="18"/>
      <c r="E24" s="19" t="s">
        <v>43</v>
      </c>
      <c r="F24" s="19">
        <f>PRODUCT(F23,F17)</f>
        <v>8366.060606060606</v>
      </c>
      <c r="H24" s="19" t="s">
        <v>43</v>
      </c>
      <c r="I24" s="19">
        <f>PRODUCT(I23,I17)</f>
        <v>8366.060606060606</v>
      </c>
    </row>
    <row r="25" spans="1:9" s="20" customFormat="1" ht="12" customHeight="1" x14ac:dyDescent="0.2">
      <c r="B25" s="21" t="s">
        <v>31</v>
      </c>
      <c r="C25" s="19"/>
      <c r="D25" s="18"/>
      <c r="E25" s="21" t="s">
        <v>31</v>
      </c>
      <c r="F25" s="19"/>
      <c r="H25" s="21" t="s">
        <v>31</v>
      </c>
      <c r="I25" s="19"/>
    </row>
    <row r="26" spans="1:9" s="23" customFormat="1" ht="12" customHeight="1" x14ac:dyDescent="0.2">
      <c r="B26" s="16" t="s">
        <v>41</v>
      </c>
      <c r="C26" s="22">
        <f>PRODUCT(C22,C18)</f>
        <v>17.28409090909091</v>
      </c>
      <c r="E26" s="16" t="s">
        <v>41</v>
      </c>
      <c r="F26" s="22">
        <f>PRODUCT(F22,F18)</f>
        <v>9.8201616161616165</v>
      </c>
      <c r="H26" s="16" t="s">
        <v>41</v>
      </c>
      <c r="I26" s="22">
        <f>PRODUCT(I22,I18)</f>
        <v>9.8201616161616165</v>
      </c>
    </row>
    <row r="27" spans="1:9" s="23" customFormat="1" ht="12" customHeight="1" x14ac:dyDescent="0.2">
      <c r="B27" s="16" t="s">
        <v>42</v>
      </c>
      <c r="C27" s="22">
        <f>PRODUCT(C23,C18)</f>
        <v>172.84090909090912</v>
      </c>
      <c r="E27" s="16" t="s">
        <v>42</v>
      </c>
      <c r="F27" s="22">
        <f>PRODUCT(F23,F18)</f>
        <v>98.201616161616158</v>
      </c>
      <c r="H27" s="16" t="s">
        <v>42</v>
      </c>
      <c r="I27" s="22">
        <f>PRODUCT(I23,I18)</f>
        <v>98.201616161616158</v>
      </c>
    </row>
    <row r="28" spans="1:9" s="23" customFormat="1" ht="12" customHeight="1" x14ac:dyDescent="0.2">
      <c r="B28" s="19" t="s">
        <v>43</v>
      </c>
      <c r="C28" s="24">
        <f>PRODUCT(C24,C18)</f>
        <v>6049.4318181818189</v>
      </c>
      <c r="E28" s="19" t="s">
        <v>43</v>
      </c>
      <c r="F28" s="24">
        <f>PRODUCT(F24,F18)</f>
        <v>3437.0565656565655</v>
      </c>
      <c r="H28" s="19" t="s">
        <v>43</v>
      </c>
      <c r="I28" s="24">
        <f>PRODUCT(I24,I18)</f>
        <v>3437.0565656565655</v>
      </c>
    </row>
    <row r="29" spans="1:9" s="20" customFormat="1" ht="12" customHeight="1" x14ac:dyDescent="0.2">
      <c r="B29" s="19"/>
      <c r="C29" s="19"/>
      <c r="E29" s="19"/>
      <c r="F29" s="19"/>
      <c r="H29" s="19"/>
      <c r="I29" s="19"/>
    </row>
    <row r="30" spans="1:9" s="20" customFormat="1" ht="12" customHeight="1" x14ac:dyDescent="0.2">
      <c r="B30" s="14" t="s">
        <v>47</v>
      </c>
      <c r="C30" s="19"/>
      <c r="E30" s="14" t="s">
        <v>47</v>
      </c>
      <c r="F30" s="19"/>
      <c r="H30" s="14" t="s">
        <v>47</v>
      </c>
      <c r="I30" s="19"/>
    </row>
    <row r="31" spans="1:9" s="20" customFormat="1" ht="12" customHeight="1" x14ac:dyDescent="0.2">
      <c r="B31" s="16" t="s">
        <v>46</v>
      </c>
      <c r="C31" s="25">
        <f>PRODUCT(C26*C14)</f>
        <v>172.84090909090909</v>
      </c>
      <c r="E31" s="16" t="s">
        <v>46</v>
      </c>
      <c r="F31" s="25">
        <f>PRODUCT(F26*F14)</f>
        <v>98.201616161616158</v>
      </c>
      <c r="H31" s="16" t="s">
        <v>46</v>
      </c>
      <c r="I31" s="25">
        <f>PRODUCT(I26*I14)</f>
        <v>98.201616161616158</v>
      </c>
    </row>
    <row r="32" spans="1:9" s="18" customFormat="1" ht="12" customHeight="1" x14ac:dyDescent="0.2">
      <c r="B32" s="16" t="s">
        <v>48</v>
      </c>
      <c r="C32" s="25">
        <f>PRODUCT(C14,C27)</f>
        <v>1728.4090909090912</v>
      </c>
      <c r="E32" s="16" t="s">
        <v>48</v>
      </c>
      <c r="F32" s="25">
        <f>PRODUCT(F14,F27)</f>
        <v>982.01616161616153</v>
      </c>
      <c r="H32" s="16" t="s">
        <v>48</v>
      </c>
      <c r="I32" s="25">
        <f>PRODUCT(I14,I27)</f>
        <v>982.01616161616153</v>
      </c>
    </row>
    <row r="33" spans="2:14" s="18" customFormat="1" ht="12" customHeight="1" x14ac:dyDescent="0.2">
      <c r="B33" s="16" t="s">
        <v>49</v>
      </c>
      <c r="C33" s="25">
        <f>PRODUCT(C14,C28)</f>
        <v>60494.318181818191</v>
      </c>
      <c r="E33" s="16" t="s">
        <v>49</v>
      </c>
      <c r="F33" s="25">
        <f>PRODUCT(F14,F28)</f>
        <v>34370.565656565654</v>
      </c>
      <c r="H33" s="16" t="s">
        <v>49</v>
      </c>
      <c r="I33" s="25">
        <f>PRODUCT(I14,I28)</f>
        <v>34370.565656565654</v>
      </c>
    </row>
    <row r="34" spans="2:14" s="18" customFormat="1" ht="12" customHeight="1" x14ac:dyDescent="0.2">
      <c r="B34" s="16"/>
      <c r="C34" s="25"/>
      <c r="E34" s="16"/>
      <c r="F34" s="25"/>
      <c r="H34" s="16"/>
      <c r="I34" s="25"/>
    </row>
    <row r="35" spans="2:14" s="18" customFormat="1" ht="12" customHeight="1" x14ac:dyDescent="0.2">
      <c r="B35" s="14" t="s">
        <v>45</v>
      </c>
      <c r="C35" s="19">
        <f>PRODUCT(C16,C24)</f>
        <v>470152.6273868212</v>
      </c>
      <c r="E35" s="14" t="s">
        <v>45</v>
      </c>
      <c r="F35" s="19">
        <f>PRODUCT(F16,F24)</f>
        <v>316971.27562626026</v>
      </c>
      <c r="H35" s="14" t="s">
        <v>45</v>
      </c>
      <c r="I35" s="19">
        <f>PRODUCT(I16,I24)</f>
        <v>316971.27562626026</v>
      </c>
    </row>
    <row r="36" spans="2:14" s="18" customFormat="1" ht="12" customHeight="1" x14ac:dyDescent="0.2">
      <c r="C36" s="26"/>
    </row>
    <row r="37" spans="2:14" s="29" customFormat="1" ht="12" customHeight="1" x14ac:dyDescent="0.2">
      <c r="B37" s="27" t="s">
        <v>30</v>
      </c>
      <c r="C37" s="28"/>
      <c r="E37" s="27" t="s">
        <v>30</v>
      </c>
      <c r="F37" s="28"/>
      <c r="H37" s="27" t="s">
        <v>30</v>
      </c>
      <c r="I37" s="28"/>
    </row>
    <row r="38" spans="2:14" s="23" customFormat="1" ht="12" customHeight="1" x14ac:dyDescent="0.2">
      <c r="B38" s="30" t="s">
        <v>52</v>
      </c>
      <c r="C38" s="31">
        <v>0</v>
      </c>
      <c r="E38" s="30" t="s">
        <v>32</v>
      </c>
      <c r="F38" s="31">
        <v>20</v>
      </c>
      <c r="H38" s="30" t="s">
        <v>32</v>
      </c>
      <c r="I38" s="31">
        <v>20</v>
      </c>
    </row>
    <row r="39" spans="2:14" s="23" customFormat="1" ht="12" customHeight="1" x14ac:dyDescent="0.2">
      <c r="B39" s="30" t="s">
        <v>53</v>
      </c>
      <c r="C39" s="31">
        <f>PRODUCT(C11,0.4,0.5)</f>
        <v>12</v>
      </c>
      <c r="E39" s="30" t="s">
        <v>33</v>
      </c>
      <c r="F39" s="31">
        <f>PRODUCT(F11,0.4,2)</f>
        <v>48</v>
      </c>
      <c r="H39" s="30" t="s">
        <v>33</v>
      </c>
      <c r="I39" s="31">
        <f>PRODUCT(I11,0.4,2)</f>
        <v>48</v>
      </c>
    </row>
    <row r="40" spans="2:14" s="23" customFormat="1" ht="12" customHeight="1" x14ac:dyDescent="0.2">
      <c r="B40" s="30" t="s">
        <v>54</v>
      </c>
      <c r="C40" s="31">
        <f>PRODUCT(6,0.5)</f>
        <v>3</v>
      </c>
      <c r="E40" s="30" t="s">
        <v>34</v>
      </c>
      <c r="F40" s="31">
        <f>PRODUCT(6,6.5)</f>
        <v>39</v>
      </c>
      <c r="H40" s="30" t="s">
        <v>34</v>
      </c>
      <c r="I40" s="31">
        <f>PRODUCT(6,6.5)</f>
        <v>39</v>
      </c>
    </row>
    <row r="41" spans="2:14" s="23" customFormat="1" ht="12" customHeight="1" x14ac:dyDescent="0.2">
      <c r="B41" s="32"/>
      <c r="C41" s="33"/>
      <c r="D41" s="34"/>
      <c r="E41" s="32"/>
      <c r="F41" s="33"/>
      <c r="G41" s="34"/>
      <c r="H41" s="32"/>
      <c r="I41" s="33"/>
    </row>
    <row r="42" spans="2:14" s="18" customFormat="1" ht="12" customHeight="1" x14ac:dyDescent="0.2">
      <c r="B42" s="35" t="s">
        <v>68</v>
      </c>
      <c r="C42" s="34"/>
      <c r="E42" s="36" t="s">
        <v>61</v>
      </c>
    </row>
    <row r="43" spans="2:14" s="41" customFormat="1" ht="15.95" customHeight="1" x14ac:dyDescent="0.2">
      <c r="B43" s="37" t="s">
        <v>55</v>
      </c>
      <c r="C43" s="38"/>
      <c r="D43" s="39"/>
      <c r="E43" s="86" t="s">
        <v>67</v>
      </c>
      <c r="F43" s="86"/>
      <c r="G43" s="40"/>
      <c r="H43" s="40"/>
      <c r="I43" s="40"/>
      <c r="J43" s="40"/>
      <c r="K43" s="40"/>
      <c r="L43" s="40"/>
      <c r="M43" s="40"/>
      <c r="N43" s="40"/>
    </row>
    <row r="44" spans="2:14" s="47" customFormat="1" ht="15.95" customHeight="1" x14ac:dyDescent="0.2">
      <c r="B44" s="42" t="s">
        <v>56</v>
      </c>
      <c r="C44" s="43">
        <f>SUM(C35-F35)</f>
        <v>153181.35176056094</v>
      </c>
      <c r="D44" s="23"/>
      <c r="E44" s="86"/>
      <c r="F44" s="86"/>
      <c r="G44" s="44"/>
      <c r="H44" s="45"/>
      <c r="I44" s="46"/>
      <c r="J44" s="44"/>
      <c r="K44" s="44"/>
    </row>
    <row r="45" spans="2:14" s="47" customFormat="1" ht="15.95" customHeight="1" x14ac:dyDescent="0.2">
      <c r="B45" s="42" t="s">
        <v>57</v>
      </c>
      <c r="C45" s="38">
        <f>SUM(C35-I35)</f>
        <v>153181.35176056094</v>
      </c>
      <c r="D45" s="23"/>
      <c r="E45" s="86"/>
      <c r="F45" s="86"/>
      <c r="G45" s="44"/>
      <c r="H45" s="45"/>
      <c r="I45" s="46"/>
      <c r="J45" s="44"/>
      <c r="K45" s="44"/>
    </row>
    <row r="46" spans="2:14" s="47" customFormat="1" ht="15.95" customHeight="1" x14ac:dyDescent="0.2">
      <c r="B46" s="42" t="s">
        <v>58</v>
      </c>
      <c r="C46" s="38"/>
      <c r="D46" s="23"/>
      <c r="E46" s="86"/>
      <c r="F46" s="86"/>
      <c r="G46" s="44"/>
      <c r="H46" s="45"/>
      <c r="I46" s="46"/>
      <c r="J46" s="44"/>
      <c r="K46" s="44"/>
    </row>
    <row r="47" spans="2:14" s="47" customFormat="1" ht="15.95" customHeight="1" x14ac:dyDescent="0.2">
      <c r="B47" s="42" t="s">
        <v>56</v>
      </c>
      <c r="C47" s="38">
        <f>SUM(C28-F28)</f>
        <v>2612.3752525252535</v>
      </c>
      <c r="D47" s="23"/>
      <c r="E47" s="87" t="s">
        <v>63</v>
      </c>
      <c r="F47" s="88"/>
      <c r="G47" s="44"/>
      <c r="H47" s="48"/>
      <c r="I47" s="49"/>
      <c r="J47" s="44"/>
      <c r="K47" s="44"/>
    </row>
    <row r="48" spans="2:14" s="47" customFormat="1" ht="15.95" customHeight="1" x14ac:dyDescent="0.2">
      <c r="B48" s="42" t="s">
        <v>57</v>
      </c>
      <c r="C48" s="38">
        <f>SUM(C28-I28)</f>
        <v>2612.3752525252535</v>
      </c>
      <c r="D48" s="23"/>
      <c r="E48" s="89"/>
      <c r="F48" s="90"/>
      <c r="G48" s="44"/>
      <c r="H48" s="48"/>
      <c r="I48" s="49"/>
      <c r="J48" s="44"/>
      <c r="K48" s="44"/>
    </row>
    <row r="49" spans="2:11" s="47" customFormat="1" ht="15.95" customHeight="1" x14ac:dyDescent="0.2">
      <c r="B49" s="42" t="s">
        <v>59</v>
      </c>
      <c r="C49" s="38"/>
      <c r="D49" s="23"/>
      <c r="E49" s="91" t="s">
        <v>64</v>
      </c>
      <c r="F49" s="92"/>
      <c r="G49" s="44"/>
      <c r="H49" s="48"/>
      <c r="I49" s="49"/>
      <c r="J49" s="44"/>
      <c r="K49" s="44"/>
    </row>
    <row r="50" spans="2:11" s="47" customFormat="1" ht="15.95" customHeight="1" x14ac:dyDescent="0.2">
      <c r="B50" s="42" t="s">
        <v>56</v>
      </c>
      <c r="C50" s="50">
        <f>SUM(C33-F33)</f>
        <v>26123.752525252537</v>
      </c>
      <c r="D50" s="23"/>
      <c r="E50" s="93"/>
      <c r="F50" s="94"/>
      <c r="G50" s="44"/>
      <c r="H50" s="51"/>
      <c r="I50" s="51"/>
      <c r="J50" s="44"/>
      <c r="K50" s="44"/>
    </row>
    <row r="51" spans="2:11" s="47" customFormat="1" ht="15.95" customHeight="1" x14ac:dyDescent="0.2">
      <c r="B51" s="42" t="s">
        <v>57</v>
      </c>
      <c r="C51" s="50">
        <f>SUM(C33-I33)</f>
        <v>26123.752525252537</v>
      </c>
      <c r="D51" s="23"/>
      <c r="E51" s="95" t="s">
        <v>62</v>
      </c>
      <c r="F51" s="95"/>
      <c r="G51" s="44"/>
      <c r="H51" s="52"/>
      <c r="I51" s="52"/>
      <c r="J51" s="44"/>
      <c r="K51" s="44"/>
    </row>
    <row r="52" spans="2:11" s="47" customFormat="1" ht="15.95" customHeight="1" x14ac:dyDescent="0.2">
      <c r="B52" s="42"/>
      <c r="C52" s="50"/>
      <c r="D52" s="23"/>
      <c r="E52" s="95"/>
      <c r="F52" s="95"/>
      <c r="G52" s="44"/>
      <c r="H52" s="51"/>
      <c r="I52" s="51"/>
      <c r="J52" s="44"/>
      <c r="K52" s="44"/>
    </row>
    <row r="53" spans="2:11" s="75" customFormat="1" ht="12" hidden="1" customHeight="1" x14ac:dyDescent="0.2">
      <c r="B53" s="70"/>
      <c r="C53" s="71"/>
      <c r="D53" s="72"/>
      <c r="E53" s="73" t="s">
        <v>26</v>
      </c>
      <c r="F53" s="74">
        <v>50</v>
      </c>
      <c r="H53" s="51" t="s">
        <v>27</v>
      </c>
      <c r="I53" s="76">
        <v>45</v>
      </c>
    </row>
    <row r="54" spans="2:11" s="75" customFormat="1" ht="12" hidden="1" customHeight="1" x14ac:dyDescent="0.2">
      <c r="B54" s="70"/>
      <c r="C54" s="71"/>
      <c r="D54" s="72"/>
      <c r="E54" s="73"/>
      <c r="F54" s="74">
        <v>60</v>
      </c>
      <c r="H54" s="51"/>
      <c r="I54" s="76">
        <v>47.5</v>
      </c>
    </row>
    <row r="55" spans="2:11" s="75" customFormat="1" ht="12" hidden="1" customHeight="1" x14ac:dyDescent="0.2">
      <c r="B55" s="18" t="s">
        <v>29</v>
      </c>
      <c r="C55" s="18"/>
      <c r="D55" s="72"/>
      <c r="E55" s="73"/>
      <c r="F55" s="74">
        <v>65</v>
      </c>
      <c r="H55" s="51"/>
      <c r="I55" s="76">
        <v>50</v>
      </c>
    </row>
    <row r="56" spans="2:11" s="53" customFormat="1" ht="12" hidden="1" customHeight="1" x14ac:dyDescent="0.2">
      <c r="B56" s="77" t="s">
        <v>28</v>
      </c>
      <c r="C56" s="77"/>
      <c r="D56" s="18"/>
      <c r="E56" s="74"/>
      <c r="F56" s="78"/>
      <c r="H56" s="51"/>
      <c r="I56" s="76">
        <v>52.5</v>
      </c>
    </row>
    <row r="57" spans="2:11" s="79" customFormat="1" ht="12" hidden="1" customHeight="1" x14ac:dyDescent="0.2">
      <c r="B57" s="18"/>
      <c r="C57" s="18"/>
      <c r="D57" s="77"/>
      <c r="E57" s="74"/>
      <c r="F57" s="78"/>
      <c r="H57" s="51"/>
      <c r="I57" s="76">
        <v>55</v>
      </c>
    </row>
    <row r="58" spans="2:11" s="53" customFormat="1" ht="12" hidden="1" customHeight="1" x14ac:dyDescent="0.2">
      <c r="B58" s="18" t="s">
        <v>25</v>
      </c>
      <c r="C58" s="80">
        <v>47.5</v>
      </c>
      <c r="D58" s="18"/>
      <c r="E58" s="74"/>
      <c r="F58" s="78"/>
      <c r="H58" s="51"/>
      <c r="I58" s="76">
        <v>57.5</v>
      </c>
    </row>
    <row r="59" spans="2:11" s="53" customFormat="1" ht="12" hidden="1" customHeight="1" x14ac:dyDescent="0.2">
      <c r="B59" s="18"/>
      <c r="C59" s="80">
        <v>52.5</v>
      </c>
      <c r="D59" s="80"/>
      <c r="E59" s="74"/>
      <c r="F59" s="78"/>
      <c r="G59" s="81"/>
      <c r="H59" s="51"/>
      <c r="I59" s="76">
        <v>60</v>
      </c>
    </row>
    <row r="60" spans="2:11" s="53" customFormat="1" ht="12" hidden="1" customHeight="1" x14ac:dyDescent="0.2">
      <c r="B60" s="18"/>
      <c r="C60" s="80">
        <v>57.5</v>
      </c>
      <c r="D60" s="80"/>
      <c r="E60" s="74"/>
      <c r="F60" s="78"/>
      <c r="G60" s="81"/>
      <c r="H60" s="51"/>
      <c r="I60" s="76">
        <v>62.5</v>
      </c>
    </row>
    <row r="61" spans="2:11" s="53" customFormat="1" ht="12" hidden="1" customHeight="1" x14ac:dyDescent="0.2">
      <c r="B61" s="18"/>
      <c r="C61" s="80">
        <v>60</v>
      </c>
      <c r="D61" s="80"/>
      <c r="E61" s="73"/>
      <c r="F61" s="73"/>
      <c r="G61" s="81"/>
      <c r="H61" s="51"/>
      <c r="I61" s="51"/>
    </row>
    <row r="62" spans="2:11" s="53" customFormat="1" ht="12" hidden="1" customHeight="1" x14ac:dyDescent="0.2">
      <c r="B62" s="18"/>
      <c r="C62" s="80">
        <v>62.5</v>
      </c>
      <c r="D62" s="80"/>
      <c r="E62" s="73"/>
      <c r="F62" s="73"/>
      <c r="G62" s="81"/>
      <c r="H62" s="51"/>
      <c r="I62" s="51"/>
    </row>
    <row r="63" spans="2:11" s="53" customFormat="1" ht="12" hidden="1" customHeight="1" x14ac:dyDescent="0.2">
      <c r="B63" s="18"/>
      <c r="C63" s="80"/>
      <c r="D63" s="80"/>
      <c r="E63" s="73"/>
      <c r="F63" s="73"/>
      <c r="G63" s="81"/>
      <c r="H63" s="51"/>
      <c r="I63" s="51"/>
    </row>
    <row r="64" spans="2:11" s="53" customFormat="1" ht="12" hidden="1" customHeight="1" x14ac:dyDescent="0.2">
      <c r="B64" s="80"/>
      <c r="C64" s="80"/>
      <c r="D64" s="80"/>
      <c r="E64" s="73"/>
      <c r="F64" s="73"/>
      <c r="G64" s="81"/>
      <c r="H64" s="51"/>
      <c r="I64" s="51"/>
    </row>
    <row r="65" spans="2:9" s="53" customFormat="1" ht="12" hidden="1" customHeight="1" x14ac:dyDescent="0.2">
      <c r="B65" s="80" t="s">
        <v>35</v>
      </c>
      <c r="C65" s="82">
        <v>10</v>
      </c>
      <c r="D65" s="80"/>
      <c r="E65" s="73"/>
      <c r="F65" s="73"/>
      <c r="G65" s="81"/>
      <c r="H65" s="51"/>
      <c r="I65" s="51"/>
    </row>
    <row r="66" spans="2:9" s="53" customFormat="1" ht="12" hidden="1" customHeight="1" x14ac:dyDescent="0.2">
      <c r="B66" s="18"/>
      <c r="C66" s="83">
        <v>15</v>
      </c>
      <c r="D66" s="80"/>
      <c r="E66" s="84"/>
      <c r="F66" s="73"/>
      <c r="G66" s="81"/>
      <c r="H66" s="51"/>
      <c r="I66" s="51"/>
    </row>
    <row r="67" spans="2:9" s="53" customFormat="1" ht="12" hidden="1" customHeight="1" x14ac:dyDescent="0.2">
      <c r="B67" s="18"/>
      <c r="C67" s="18"/>
      <c r="D67" s="18"/>
      <c r="E67" s="84"/>
      <c r="F67" s="73"/>
      <c r="H67" s="51"/>
      <c r="I67" s="51"/>
    </row>
    <row r="68" spans="2:9" s="53" customFormat="1" ht="12" hidden="1" customHeight="1" x14ac:dyDescent="0.2">
      <c r="B68" s="18"/>
      <c r="C68" s="18"/>
      <c r="D68" s="18"/>
      <c r="E68" s="73"/>
      <c r="F68" s="73"/>
      <c r="H68" s="51"/>
      <c r="I68" s="51"/>
    </row>
    <row r="69" spans="2:9" s="53" customFormat="1" ht="12" hidden="1" customHeight="1" x14ac:dyDescent="0.2">
      <c r="B69" s="18"/>
      <c r="C69" s="18"/>
      <c r="D69" s="18"/>
      <c r="E69" s="73"/>
      <c r="F69" s="73"/>
      <c r="H69" s="51"/>
      <c r="I69" s="51"/>
    </row>
    <row r="70" spans="2:9" s="53" customFormat="1" ht="12" customHeight="1" x14ac:dyDescent="0.2">
      <c r="B70" s="18"/>
      <c r="C70" s="18"/>
      <c r="D70" s="18"/>
    </row>
    <row r="71" spans="2:9" s="8" customFormat="1" ht="12" customHeight="1" x14ac:dyDescent="0.2">
      <c r="B71" s="6"/>
      <c r="C71" s="6"/>
      <c r="D71" s="6"/>
    </row>
    <row r="72" spans="2:9" s="8" customFormat="1" ht="12" customHeight="1" x14ac:dyDescent="0.2">
      <c r="B72" s="6"/>
      <c r="C72" s="6"/>
      <c r="D72" s="6"/>
    </row>
    <row r="73" spans="2:9" s="8" customFormat="1" ht="12" customHeight="1" x14ac:dyDescent="0.2">
      <c r="B73" s="6"/>
      <c r="C73" s="6"/>
      <c r="D73" s="6"/>
    </row>
    <row r="74" spans="2:9" s="8" customFormat="1" ht="12" customHeight="1" x14ac:dyDescent="0.2">
      <c r="B74" s="6"/>
      <c r="C74" s="6"/>
      <c r="D74" s="6"/>
    </row>
    <row r="75" spans="2:9" s="8" customFormat="1" ht="12" customHeight="1" x14ac:dyDescent="0.2">
      <c r="B75" s="6"/>
      <c r="C75" s="6"/>
      <c r="D75" s="6"/>
    </row>
  </sheetData>
  <sheetProtection password="EDC0" sheet="1" objects="1" scenarios="1"/>
  <mergeCells count="7">
    <mergeCell ref="B1:C1"/>
    <mergeCell ref="E43:F46"/>
    <mergeCell ref="E47:F48"/>
    <mergeCell ref="E49:F50"/>
    <mergeCell ref="E51:F52"/>
    <mergeCell ref="B3:I3"/>
    <mergeCell ref="B5:I5"/>
  </mergeCells>
  <dataValidations xWindow="1757" yWindow="441" count="6">
    <dataValidation type="list" allowBlank="1" showInputMessage="1" showErrorMessage="1" prompt="Operating width" sqref="F11">
      <formula1>$F$53:$F$55</formula1>
    </dataValidation>
    <dataValidation type="list" allowBlank="1" showInputMessage="1" showErrorMessage="1" prompt="Operating width" sqref="C11">
      <formula1>$C$58:$C$62</formula1>
    </dataValidation>
    <dataValidation type="list" allowBlank="1" showInputMessage="1" showErrorMessage="1" prompt="Operating width" sqref="I11">
      <formula1>$I$53:$I$60</formula1>
    </dataValidation>
    <dataValidation type="whole" allowBlank="1" showInputMessage="1" showErrorMessage="1" prompt="Maximum manufacturer recommended operating speed" sqref="C12">
      <formula1>10</formula1>
      <formula2>10</formula2>
    </dataValidation>
    <dataValidation type="whole" allowBlank="1" showInputMessage="1" showErrorMessage="1" prompt="Maximum manufacturer recommended operating speed" sqref="F12 I12">
      <formula1>8</formula1>
      <formula2>8</formula2>
    </dataValidation>
    <dataValidation type="list" allowBlank="1" showInputMessage="1" showErrorMessage="1" sqref="D11">
      <formula1>$C$58:$C$62</formula1>
    </dataValidation>
  </dataValidations>
  <printOptions horizontalCentered="1"/>
  <pageMargins left="0.5" right="0.5" top="1" bottom="0.25" header="0.2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21" sqref="G21"/>
    </sheetView>
  </sheetViews>
  <sheetFormatPr defaultRowHeight="11.25" x14ac:dyDescent="0.2"/>
  <cols>
    <col min="6" max="6" width="9.33203125" style="5"/>
    <col min="11" max="11" width="9.33203125" style="5"/>
  </cols>
  <sheetData>
    <row r="1" spans="1:11" s="4" customFormat="1" ht="15.75" x14ac:dyDescent="0.25">
      <c r="A1" s="4">
        <v>47.5</v>
      </c>
      <c r="F1" s="7">
        <v>50</v>
      </c>
      <c r="K1" s="7">
        <v>45</v>
      </c>
    </row>
    <row r="2" spans="1:11" s="4" customFormat="1" ht="15.75" x14ac:dyDescent="0.25">
      <c r="A2" s="4">
        <v>52.5</v>
      </c>
      <c r="F2" s="7">
        <v>60</v>
      </c>
      <c r="K2" s="7">
        <v>47.5</v>
      </c>
    </row>
    <row r="3" spans="1:11" s="4" customFormat="1" ht="15.75" x14ac:dyDescent="0.25">
      <c r="A3" s="4">
        <v>57.5</v>
      </c>
      <c r="F3" s="7">
        <v>65</v>
      </c>
      <c r="K3" s="7">
        <v>50</v>
      </c>
    </row>
    <row r="4" spans="1:11" s="4" customFormat="1" ht="15.75" x14ac:dyDescent="0.25">
      <c r="A4" s="4">
        <v>60.5</v>
      </c>
      <c r="F4" s="7"/>
      <c r="K4" s="7">
        <v>52.5</v>
      </c>
    </row>
    <row r="5" spans="1:11" s="4" customFormat="1" ht="15.75" x14ac:dyDescent="0.25">
      <c r="A5" s="4">
        <v>62.5</v>
      </c>
      <c r="F5" s="7"/>
      <c r="K5" s="7">
        <v>55</v>
      </c>
    </row>
    <row r="6" spans="1:11" s="4" customFormat="1" ht="15.75" x14ac:dyDescent="0.25">
      <c r="F6" s="7"/>
      <c r="K6" s="7">
        <v>57.5</v>
      </c>
    </row>
    <row r="7" spans="1:11" s="4" customFormat="1" ht="15.75" x14ac:dyDescent="0.25">
      <c r="F7" s="7"/>
      <c r="K7" s="7">
        <v>60</v>
      </c>
    </row>
    <row r="8" spans="1:11" s="4" customFormat="1" ht="15.75" x14ac:dyDescent="0.25">
      <c r="F8" s="7"/>
      <c r="K8" s="7">
        <v>62.5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6" sqref="F6"/>
    </sheetView>
  </sheetViews>
  <sheetFormatPr defaultRowHeight="11.25" x14ac:dyDescent="0.2"/>
  <cols>
    <col min="1" max="1" width="37.83203125" customWidth="1"/>
  </cols>
  <sheetData>
    <row r="1" spans="1:6" ht="15.75" x14ac:dyDescent="0.2">
      <c r="A1" s="3" t="s">
        <v>0</v>
      </c>
      <c r="B1" s="3"/>
      <c r="C1" s="3"/>
    </row>
    <row r="2" spans="1:6" ht="15" x14ac:dyDescent="0.2">
      <c r="A2" s="2" t="s">
        <v>1</v>
      </c>
      <c r="B2" s="2">
        <v>100</v>
      </c>
      <c r="C2" s="1" t="s">
        <v>11</v>
      </c>
    </row>
    <row r="3" spans="1:6" ht="15" x14ac:dyDescent="0.2">
      <c r="A3" s="2" t="s">
        <v>21</v>
      </c>
      <c r="B3" s="2">
        <v>10</v>
      </c>
      <c r="C3" s="1" t="s">
        <v>12</v>
      </c>
      <c r="F3" t="s">
        <v>22</v>
      </c>
    </row>
    <row r="4" spans="1:6" ht="15" x14ac:dyDescent="0.2">
      <c r="A4" s="2" t="s">
        <v>9</v>
      </c>
      <c r="B4" s="2">
        <v>10</v>
      </c>
      <c r="C4" s="1" t="s">
        <v>13</v>
      </c>
      <c r="F4" t="s">
        <v>23</v>
      </c>
    </row>
    <row r="5" spans="1:6" ht="15" x14ac:dyDescent="0.2">
      <c r="A5" s="2" t="s">
        <v>2</v>
      </c>
      <c r="B5" s="2"/>
      <c r="C5" s="1" t="s">
        <v>14</v>
      </c>
    </row>
    <row r="6" spans="1:6" ht="15" x14ac:dyDescent="0.2">
      <c r="A6" s="2" t="s">
        <v>10</v>
      </c>
      <c r="B6" s="2"/>
      <c r="C6" s="1" t="s">
        <v>15</v>
      </c>
    </row>
    <row r="7" spans="1:6" ht="15" x14ac:dyDescent="0.2">
      <c r="A7" s="2" t="s">
        <v>3</v>
      </c>
      <c r="B7" s="2"/>
      <c r="C7" s="1" t="s">
        <v>16</v>
      </c>
    </row>
    <row r="8" spans="1:6" ht="15" x14ac:dyDescent="0.2">
      <c r="A8" s="2" t="s">
        <v>4</v>
      </c>
      <c r="B8" s="2"/>
      <c r="C8" s="1" t="s">
        <v>17</v>
      </c>
    </row>
    <row r="9" spans="1:6" ht="15" x14ac:dyDescent="0.2">
      <c r="A9" s="2" t="s">
        <v>5</v>
      </c>
      <c r="B9" s="2"/>
      <c r="C9" s="1" t="s">
        <v>18</v>
      </c>
    </row>
    <row r="10" spans="1:6" ht="15" x14ac:dyDescent="0.2">
      <c r="A10" s="2" t="s">
        <v>6</v>
      </c>
      <c r="B10" s="2"/>
      <c r="C10" s="1" t="s">
        <v>14</v>
      </c>
    </row>
    <row r="11" spans="1:6" ht="15" x14ac:dyDescent="0.2">
      <c r="A11" s="2" t="s">
        <v>7</v>
      </c>
      <c r="B11" s="2"/>
      <c r="C11" s="1" t="s">
        <v>19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Width">
          <x14:formula1>
            <xm:f>Sheet2!$A$1:$A$3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Productivity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Pasvogel, Bradley</dc:creator>
  <cp:lastModifiedBy>Brian S O'Hearn</cp:lastModifiedBy>
  <cp:lastPrinted>2015-03-23T14:38:58Z</cp:lastPrinted>
  <dcterms:created xsi:type="dcterms:W3CDTF">2015-02-05T00:54:21Z</dcterms:created>
  <dcterms:modified xsi:type="dcterms:W3CDTF">2015-07-01T14:04:21Z</dcterms:modified>
</cp:coreProperties>
</file>